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6084284\Documents\Дом\ТСЖ\Собрание 2017-04\"/>
    </mc:Choice>
  </mc:AlternateContent>
  <bookViews>
    <workbookView xWindow="0" yWindow="0" windowWidth="35595" windowHeight="12330"/>
  </bookViews>
  <sheets>
    <sheet name="Смета 2017 прил 4" sheetId="1" r:id="rId1"/>
  </sheets>
  <externalReferences>
    <externalReference r:id="rId2"/>
  </externalReferences>
  <definedNames>
    <definedName name="month_clean_inside">'[1]Уборка МОП'!$G$20</definedName>
    <definedName name="month_clean_otside">[1]Сод.придом.тер.!$G$24</definedName>
    <definedName name="month_disp">[1]Диспетчер!$G$23</definedName>
    <definedName name="month_elev">[1]Лифт!$C$11</definedName>
    <definedName name="month_management">[1]АУР!$G$30</definedName>
    <definedName name="month_shared">[1]Сод.общ.имущ.!$G$21</definedName>
    <definedName name="month_tbo">'[1]Вывоз мусора'!$C$9</definedName>
    <definedName name="month_vdgo">[1]!vdgo[[#Totals],[в месяц]]</definedName>
    <definedName name="_xlnm.Print_Area" localSheetId="0">'Смета 2017 прил 4'!$B$1:$K$24</definedName>
    <definedName name="taget_debts">'[1]смета доходов'!$L$3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K21" i="1"/>
  <c r="I21" i="1"/>
  <c r="H21" i="1"/>
  <c r="F21" i="1"/>
  <c r="K20" i="1"/>
  <c r="I20" i="1"/>
  <c r="H20" i="1"/>
  <c r="F20" i="1"/>
  <c r="K19" i="1"/>
  <c r="I19" i="1"/>
  <c r="H19" i="1"/>
  <c r="F19" i="1"/>
  <c r="K18" i="1"/>
  <c r="I18" i="1"/>
  <c r="H18" i="1"/>
  <c r="F18" i="1"/>
  <c r="K17" i="1"/>
  <c r="I17" i="1"/>
  <c r="H17" i="1"/>
  <c r="F17" i="1"/>
  <c r="K16" i="1"/>
  <c r="I16" i="1"/>
  <c r="H16" i="1"/>
  <c r="F16" i="1"/>
  <c r="K15" i="1"/>
  <c r="I15" i="1"/>
  <c r="H15" i="1"/>
  <c r="F15" i="1"/>
  <c r="H14" i="1"/>
  <c r="I14" i="1" s="1"/>
  <c r="F14" i="1"/>
  <c r="K13" i="1"/>
  <c r="H13" i="1"/>
  <c r="I13" i="1" s="1"/>
  <c r="F13" i="1"/>
  <c r="K12" i="1"/>
  <c r="H12" i="1"/>
  <c r="I12" i="1" s="1"/>
  <c r="F12" i="1"/>
  <c r="K11" i="1"/>
  <c r="H11" i="1"/>
  <c r="I11" i="1" s="1"/>
  <c r="F11" i="1"/>
  <c r="K10" i="1"/>
  <c r="H10" i="1"/>
  <c r="I10" i="1" s="1"/>
  <c r="F10" i="1"/>
  <c r="K9" i="1"/>
  <c r="H9" i="1"/>
  <c r="I9" i="1" s="1"/>
  <c r="F9" i="1"/>
  <c r="K8" i="1"/>
  <c r="K22" i="1" s="1"/>
  <c r="H8" i="1"/>
  <c r="H22" i="1" s="1"/>
  <c r="F8" i="1"/>
  <c r="F22" i="1" s="1"/>
  <c r="H24" i="1" l="1"/>
  <c r="I8" i="1"/>
  <c r="I22" i="1" s="1"/>
</calcChain>
</file>

<file path=xl/sharedStrings.xml><?xml version="1.0" encoding="utf-8"?>
<sst xmlns="http://schemas.openxmlformats.org/spreadsheetml/2006/main" count="46" uniqueCount="35">
  <si>
    <t>Приложение №4 к Протоколу голосования от «___» _________________ 2017 г.</t>
  </si>
  <si>
    <t xml:space="preserve">отчетного общего собрания членов ТСН «Центральная-4» многоквартирного дома, расположенного по адресу: </t>
  </si>
  <si>
    <t>Ленинградская область, г. Всеволожск, ул. Центральная, д. 4, проведенного в форме очно-заочного голосования</t>
  </si>
  <si>
    <t>база начисления</t>
  </si>
  <si>
    <t>старый тариф/сумма</t>
  </si>
  <si>
    <t>новый тариф/сумма</t>
  </si>
  <si>
    <t>смета расходов 2017</t>
  </si>
  <si>
    <t>статья</t>
  </si>
  <si>
    <t>ед. измерения</t>
  </si>
  <si>
    <t>величина</t>
  </si>
  <si>
    <t xml:space="preserve">тариф, руб </t>
  </si>
  <si>
    <t xml:space="preserve">сумма начисления за месяц, руб. </t>
  </si>
  <si>
    <t>тариф, руб</t>
  </si>
  <si>
    <t>сумма начисления за месяц, руб.</t>
  </si>
  <si>
    <t>сумма начисления за год, руб.</t>
  </si>
  <si>
    <t>в месяц, руб</t>
  </si>
  <si>
    <t>за год, руб</t>
  </si>
  <si>
    <t>АУР</t>
  </si>
  <si>
    <t>м2</t>
  </si>
  <si>
    <t>Вывоз мусора</t>
  </si>
  <si>
    <t>Диспетчер</t>
  </si>
  <si>
    <t>Лифт</t>
  </si>
  <si>
    <t>Сод.общ.имущ.</t>
  </si>
  <si>
    <t>Сод.придом.тер.</t>
  </si>
  <si>
    <t>Текущ.ремонт</t>
  </si>
  <si>
    <t>Услуги ВЦ</t>
  </si>
  <si>
    <t>кол-во помещений</t>
  </si>
  <si>
    <t>Газораспред.сеть</t>
  </si>
  <si>
    <t>ВДГО</t>
  </si>
  <si>
    <t>ПЗУ</t>
  </si>
  <si>
    <t>кол-во квартир</t>
  </si>
  <si>
    <t>ТО ТГ</t>
  </si>
  <si>
    <t>Уборка МОП</t>
  </si>
  <si>
    <t>ТО Инд. Газ. Котла</t>
  </si>
  <si>
    <t>Сумма без ТО Инд. Газ. Котла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</si>
</sst>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0" fillId="3" borderId="0" xfId="0" applyFill="1"/>
    <xf numFmtId="0" fontId="3" fillId="4" borderId="1" xfId="3" applyNumberFormat="1" applyFont="1" applyFill="1" applyBorder="1" applyAlignment="1">
      <alignment horizontal="center" vertical="center"/>
    </xf>
    <xf numFmtId="0" fontId="3" fillId="4" borderId="2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>
      <alignment horizontal="center" vertical="center"/>
    </xf>
    <xf numFmtId="0" fontId="3" fillId="5" borderId="2" xfId="3" applyNumberFormat="1" applyFont="1" applyFill="1" applyBorder="1" applyAlignment="1">
      <alignment horizontal="center" vertical="center"/>
    </xf>
    <xf numFmtId="0" fontId="3" fillId="4" borderId="3" xfId="3" applyNumberFormat="1" applyFont="1" applyFill="1" applyBorder="1" applyAlignment="1">
      <alignment horizontal="center" vertical="center"/>
    </xf>
    <xf numFmtId="0" fontId="4" fillId="3" borderId="0" xfId="3" applyFont="1" applyFill="1" applyAlignment="1">
      <alignment horizontal="center" vertical="center" wrapText="1"/>
    </xf>
    <xf numFmtId="0" fontId="4" fillId="6" borderId="0" xfId="3" applyFont="1" applyFill="1" applyAlignment="1">
      <alignment horizontal="center" vertical="center" wrapText="1"/>
    </xf>
    <xf numFmtId="0" fontId="4" fillId="3" borderId="0" xfId="3" applyFont="1" applyFill="1" applyAlignment="1">
      <alignment horizontal="left"/>
    </xf>
    <xf numFmtId="0" fontId="4" fillId="7" borderId="0" xfId="2" applyFont="1" applyFill="1"/>
    <xf numFmtId="164" fontId="4" fillId="7" borderId="0" xfId="2" applyNumberFormat="1" applyFont="1" applyFill="1"/>
    <xf numFmtId="164" fontId="4" fillId="3" borderId="0" xfId="4" applyFont="1" applyFill="1"/>
    <xf numFmtId="164" fontId="4" fillId="8" borderId="0" xfId="2" applyNumberFormat="1" applyFont="1" applyFill="1"/>
    <xf numFmtId="164" fontId="4" fillId="6" borderId="0" xfId="4" applyFont="1" applyFill="1"/>
    <xf numFmtId="165" fontId="4" fillId="3" borderId="0" xfId="1" applyFont="1" applyFill="1"/>
    <xf numFmtId="165" fontId="4" fillId="6" borderId="0" xfId="1" applyFont="1" applyFill="1"/>
    <xf numFmtId="0" fontId="4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/>
    <xf numFmtId="164" fontId="4" fillId="3" borderId="0" xfId="0" applyNumberFormat="1" applyFont="1" applyFill="1"/>
    <xf numFmtId="164" fontId="4" fillId="6" borderId="0" xfId="0" applyNumberFormat="1" applyFont="1" applyFill="1"/>
    <xf numFmtId="165" fontId="4" fillId="6" borderId="0" xfId="0" applyNumberFormat="1" applyFont="1" applyFill="1"/>
    <xf numFmtId="165" fontId="4" fillId="3" borderId="0" xfId="0" applyNumberFormat="1" applyFont="1" applyFill="1"/>
    <xf numFmtId="164" fontId="3" fillId="8" borderId="4" xfId="2" applyNumberFormat="1" applyFont="1" applyFill="1" applyBorder="1"/>
  </cellXfs>
  <cellStyles count="5">
    <cellStyle name="40% - Accent6" xfId="2" builtinId="51"/>
    <cellStyle name="Comma" xfId="1" builtinId="3"/>
    <cellStyle name="Comma 2" xfId="4"/>
    <cellStyle name="Normal" xfId="0" builtinId="0"/>
    <cellStyle name="Normal 2" xfId="3"/>
  </cellStyles>
  <dxfs count="21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5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_-* #,##0.00_р_._-;\-* #,##0.00_р_._-;_-* &quot;-&quot;??_р_.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5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_-* #,##0.00_р_._-;\-* #,##0.00_р_._-;_-* &quot;-&quot;??_р_._-;_-@_-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5" formatCode="_(* #,##0.00_);_(* \(#,##0.00\);_(* &quot;-&quot;??_);_(@_)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_-* #,##0.00_р_._-;\-* #,##0.00_р_._-;_-* &quot;-&quot;??_р_._-;_-@_-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_-* #,##0.00_р_._-;\-* #,##0.00_р_._-;_-* &quot;-&quot;??_р_._-;_-@_-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_-* #,##0.00_р_._-;\-* #,##0.00_р_._-;_-* &quot;-&quot;??_р_._-;_-@_-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_-* #,##0.00_р_._-;\-* #,##0.00_р_._-;_-* &quot;-&quot;??_р_._-;_-@_-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_-* #,##0.00_р_._-;\-* #,##0.00_р_._-;_-* &quot;-&quot;??_р_._-;_-@_-"/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_-* #,##0.00_р_._-;\-* #,##0.00_р_._-;_-* &quot;-&quot;??_р_.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_-* #,##0.00_р_._-;\-* #,##0.00_р_._-;_-* &quot;-&quot;??_р_.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64" formatCode="_-* #,##0.00_р_._-;\-* #,##0.00_р_._-;_-* &quot;-&quot;??_р_._-;_-@_-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6084284/Documents/&#1044;&#1086;&#1084;/&#1058;&#1057;&#1046;/&#1057;&#1084;&#1077;&#1090;&#1072;-&#1087;&#1088;&#1086;&#1077;&#1082;&#1090;-03%20(2404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ножители ФОТ, отпуск,..."/>
      <sheetName val="доли домов"/>
      <sheetName val="смета доходов"/>
      <sheetName val="Sheet1"/>
      <sheetName val="Штатное расписание"/>
      <sheetName val="Уборка МОП"/>
      <sheetName val="Сод.придом.тер."/>
      <sheetName val="Диспетчер"/>
      <sheetName val="Сод.общ.имущ."/>
      <sheetName val="АУР"/>
      <sheetName val="Вывоз мусора"/>
      <sheetName val="Лифт"/>
      <sheetName val="ВДГО"/>
      <sheetName val="Смета прил 4"/>
    </sheetNames>
    <sheetDataSet>
      <sheetData sheetId="0"/>
      <sheetData sheetId="1"/>
      <sheetData sheetId="2">
        <row r="3">
          <cell r="L3">
            <v>0.3</v>
          </cell>
        </row>
      </sheetData>
      <sheetData sheetId="3"/>
      <sheetData sheetId="4"/>
      <sheetData sheetId="5">
        <row r="20">
          <cell r="G20">
            <v>47295.29</v>
          </cell>
        </row>
      </sheetData>
      <sheetData sheetId="6">
        <row r="24">
          <cell r="G24">
            <v>69601.105977011495</v>
          </cell>
        </row>
      </sheetData>
      <sheetData sheetId="7">
        <row r="23">
          <cell r="G23">
            <v>41948.34</v>
          </cell>
        </row>
      </sheetData>
      <sheetData sheetId="8">
        <row r="21">
          <cell r="G21">
            <v>54815.936666666668</v>
          </cell>
        </row>
      </sheetData>
      <sheetData sheetId="9">
        <row r="30">
          <cell r="G30">
            <v>138341</v>
          </cell>
        </row>
      </sheetData>
      <sheetData sheetId="10">
        <row r="9">
          <cell r="C9">
            <v>45000</v>
          </cell>
        </row>
      </sheetData>
      <sheetData sheetId="11">
        <row r="11">
          <cell r="C11">
            <v>47380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смета_2017" displayName="смета_2017" ref="B7:K22" totalsRowCount="1" headerRowDxfId="20" dataDxfId="19" totalsRowDxfId="18">
  <autoFilter ref="B7:K21"/>
  <tableColumns count="10">
    <tableColumn id="1" name="статья" dataDxfId="16" totalsRowDxfId="17"/>
    <tableColumn id="5" name="ед. измерения" dataDxfId="15" dataCellStyle="40% - Accent6"/>
    <tableColumn id="9" name="величина" dataDxfId="14" dataCellStyle="Comma"/>
    <tableColumn id="10" name="тариф, руб " dataDxfId="12" totalsRowDxfId="13" dataCellStyle="40% - Accent6"/>
    <tableColumn id="17" name="сумма начисления за месяц, руб. " totalsRowFunction="sum" dataDxfId="10" totalsRowDxfId="11" dataCellStyle="40% - Accent6">
      <calculatedColumnFormula>смета_2017[[#This Row],[тариф, руб ]]*смета_2017[[#This Row],[величина]]</calculatedColumnFormula>
    </tableColumn>
    <tableColumn id="8" name="тариф, руб" dataDxfId="8" totalsRowDxfId="9" dataCellStyle="Comma 2"/>
    <tableColumn id="6" name="сумма начисления за месяц, руб." totalsRowFunction="sum" dataDxfId="6" totalsRowDxfId="7" dataCellStyle="40% - Accent6">
      <calculatedColumnFormula>смета_2017[[#This Row],[тариф, руб]]*смета_2017[[#This Row],[величина]]</calculatedColumnFormula>
    </tableColumn>
    <tableColumn id="2" name="сумма начисления за год, руб." totalsRowFunction="sum" dataDxfId="4" totalsRowDxfId="5" dataCellStyle="40% - Accent6">
      <calculatedColumnFormula>смета_2017[[#This Row],[сумма начисления за месяц, руб.]]*12</calculatedColumnFormula>
    </tableColumn>
    <tableColumn id="11" name="в месяц, руб" totalsRowFunction="sum" dataDxfId="2" totalsRowDxfId="3" dataCellStyle="40% - Accent6"/>
    <tableColumn id="7" name="за год, руб" totalsRowFunction="sum" dataDxfId="0" totalsRowDxfId="1" dataCellStyle="Comma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4"/>
  <sheetViews>
    <sheetView showGridLines="0" tabSelected="1" workbookViewId="0">
      <selection activeCell="P16" sqref="P16"/>
    </sheetView>
  </sheetViews>
  <sheetFormatPr defaultRowHeight="12.75" x14ac:dyDescent="0.2"/>
  <cols>
    <col min="2" max="2" width="17" customWidth="1"/>
    <col min="3" max="3" width="16.5703125" customWidth="1"/>
    <col min="4" max="5" width="13.140625" customWidth="1"/>
    <col min="6" max="6" width="16.7109375" customWidth="1"/>
    <col min="7" max="7" width="14.5703125" customWidth="1"/>
    <col min="8" max="8" width="15.7109375" customWidth="1"/>
    <col min="9" max="9" width="17" customWidth="1"/>
    <col min="10" max="10" width="15.42578125" customWidth="1"/>
    <col min="11" max="11" width="14.28515625" customWidth="1"/>
  </cols>
  <sheetData>
    <row r="2" spans="2:1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6" spans="2:11" x14ac:dyDescent="0.2">
      <c r="B6" s="3"/>
      <c r="C6" s="4" t="s">
        <v>3</v>
      </c>
      <c r="D6" s="5"/>
      <c r="E6" s="6" t="s">
        <v>4</v>
      </c>
      <c r="F6" s="7"/>
      <c r="G6" s="4" t="s">
        <v>5</v>
      </c>
      <c r="H6" s="8"/>
      <c r="I6" s="8"/>
      <c r="J6" s="6" t="s">
        <v>6</v>
      </c>
      <c r="K6" s="7"/>
    </row>
    <row r="7" spans="2:11" ht="38.25" x14ac:dyDescent="0.2">
      <c r="B7" s="9" t="s">
        <v>7</v>
      </c>
      <c r="C7" s="10" t="s">
        <v>8</v>
      </c>
      <c r="D7" s="10" t="s">
        <v>9</v>
      </c>
      <c r="E7" s="9" t="s">
        <v>10</v>
      </c>
      <c r="F7" s="9" t="s">
        <v>11</v>
      </c>
      <c r="G7" s="10" t="s">
        <v>12</v>
      </c>
      <c r="H7" s="10" t="s">
        <v>13</v>
      </c>
      <c r="I7" s="10" t="s">
        <v>14</v>
      </c>
      <c r="J7" s="9" t="s">
        <v>15</v>
      </c>
      <c r="K7" s="9" t="s">
        <v>16</v>
      </c>
    </row>
    <row r="8" spans="2:11" x14ac:dyDescent="0.2">
      <c r="B8" s="11" t="s">
        <v>17</v>
      </c>
      <c r="C8" s="12" t="s">
        <v>18</v>
      </c>
      <c r="D8" s="13">
        <v>21056.220000000012</v>
      </c>
      <c r="E8" s="14">
        <v>2</v>
      </c>
      <c r="F8" s="15">
        <f>смета_2017[[#This Row],[тариф, руб ]]*смета_2017[[#This Row],[величина]]</f>
        <v>42112.440000000024</v>
      </c>
      <c r="G8" s="16">
        <v>6.58</v>
      </c>
      <c r="H8" s="13">
        <f>смета_2017[[#This Row],[тариф, руб]]*смета_2017[[#This Row],[величина]]</f>
        <v>138549.92760000008</v>
      </c>
      <c r="I8" s="13">
        <f>смета_2017[[#This Row],[сумма начисления за месяц, руб.]]*12</f>
        <v>1662599.1312000011</v>
      </c>
      <c r="J8" s="15">
        <v>138341</v>
      </c>
      <c r="K8" s="17">
        <f>смета_2017[[#This Row],[в месяц, руб]]*12</f>
        <v>1660092</v>
      </c>
    </row>
    <row r="9" spans="2:11" x14ac:dyDescent="0.2">
      <c r="B9" s="11" t="s">
        <v>19</v>
      </c>
      <c r="C9" s="12" t="s">
        <v>18</v>
      </c>
      <c r="D9" s="13">
        <v>21056.220000000012</v>
      </c>
      <c r="E9" s="14">
        <v>4.45</v>
      </c>
      <c r="F9" s="15">
        <f>смета_2017[[#This Row],[тариф, руб ]]*смета_2017[[#This Row],[величина]]</f>
        <v>93700.179000000062</v>
      </c>
      <c r="G9" s="16">
        <v>2.14</v>
      </c>
      <c r="H9" s="13">
        <f>смета_2017[[#This Row],[тариф, руб]]*смета_2017[[#This Row],[величина]]</f>
        <v>45060.310800000028</v>
      </c>
      <c r="I9" s="13">
        <f>смета_2017[[#This Row],[сумма начисления за месяц, руб.]]*12</f>
        <v>540723.72960000031</v>
      </c>
      <c r="J9" s="15">
        <v>45000</v>
      </c>
      <c r="K9" s="17">
        <f>смета_2017[[#This Row],[в месяц, руб]]*12</f>
        <v>540000</v>
      </c>
    </row>
    <row r="10" spans="2:11" x14ac:dyDescent="0.2">
      <c r="B10" s="11" t="s">
        <v>20</v>
      </c>
      <c r="C10" s="12" t="s">
        <v>18</v>
      </c>
      <c r="D10" s="13">
        <v>21056.220000000012</v>
      </c>
      <c r="E10" s="14">
        <v>2</v>
      </c>
      <c r="F10" s="15">
        <f>смета_2017[[#This Row],[тариф, руб ]]*смета_2017[[#This Row],[величина]]</f>
        <v>42112.440000000024</v>
      </c>
      <c r="G10" s="16">
        <v>2</v>
      </c>
      <c r="H10" s="13">
        <f>смета_2017[[#This Row],[тариф, руб]]*смета_2017[[#This Row],[величина]]</f>
        <v>42112.440000000024</v>
      </c>
      <c r="I10" s="13">
        <f>смета_2017[[#This Row],[сумма начисления за месяц, руб.]]*12</f>
        <v>505349.28000000026</v>
      </c>
      <c r="J10" s="15">
        <v>41948.34</v>
      </c>
      <c r="K10" s="17">
        <f>смета_2017[[#This Row],[в месяц, руб]]*12</f>
        <v>503380.07999999996</v>
      </c>
    </row>
    <row r="11" spans="2:11" x14ac:dyDescent="0.2">
      <c r="B11" s="11" t="s">
        <v>21</v>
      </c>
      <c r="C11" s="12" t="s">
        <v>18</v>
      </c>
      <c r="D11" s="13">
        <v>15524.470000000014</v>
      </c>
      <c r="E11" s="14">
        <v>3.78</v>
      </c>
      <c r="F11" s="15">
        <f>смета_2017[[#This Row],[тариф, руб ]]*смета_2017[[#This Row],[величина]]</f>
        <v>58682.49660000005</v>
      </c>
      <c r="G11" s="16">
        <v>3.06</v>
      </c>
      <c r="H11" s="13">
        <f>смета_2017[[#This Row],[тариф, руб]]*смета_2017[[#This Row],[величина]]</f>
        <v>47504.878200000043</v>
      </c>
      <c r="I11" s="13">
        <f>смета_2017[[#This Row],[сумма начисления за месяц, руб.]]*12</f>
        <v>570058.53840000054</v>
      </c>
      <c r="J11" s="15">
        <v>47380</v>
      </c>
      <c r="K11" s="17">
        <f>смета_2017[[#This Row],[в месяц, руб]]*12</f>
        <v>568560</v>
      </c>
    </row>
    <row r="12" spans="2:11" x14ac:dyDescent="0.2">
      <c r="B12" s="11" t="s">
        <v>22</v>
      </c>
      <c r="C12" s="12" t="s">
        <v>18</v>
      </c>
      <c r="D12" s="13">
        <v>21056.220000000012</v>
      </c>
      <c r="E12" s="14">
        <v>4.0999999999999996</v>
      </c>
      <c r="F12" s="15">
        <f>смета_2017[[#This Row],[тариф, руб ]]*смета_2017[[#This Row],[величина]]</f>
        <v>86330.502000000037</v>
      </c>
      <c r="G12" s="16">
        <v>2.61</v>
      </c>
      <c r="H12" s="13">
        <f>смета_2017[[#This Row],[тариф, руб]]*смета_2017[[#This Row],[величина]]</f>
        <v>54956.734200000028</v>
      </c>
      <c r="I12" s="13">
        <f>смета_2017[[#This Row],[сумма начисления за месяц, руб.]]*12</f>
        <v>659480.81040000031</v>
      </c>
      <c r="J12" s="15">
        <v>54815.936666666668</v>
      </c>
      <c r="K12" s="17">
        <f>смета_2017[[#This Row],[в месяц, руб]]*12</f>
        <v>657791.24</v>
      </c>
    </row>
    <row r="13" spans="2:11" x14ac:dyDescent="0.2">
      <c r="B13" s="11" t="s">
        <v>23</v>
      </c>
      <c r="C13" s="12" t="s">
        <v>18</v>
      </c>
      <c r="D13" s="13">
        <v>21056.220000000012</v>
      </c>
      <c r="E13" s="14">
        <v>2.29</v>
      </c>
      <c r="F13" s="15">
        <f>смета_2017[[#This Row],[тариф, руб ]]*смета_2017[[#This Row],[величина]]</f>
        <v>48218.743800000026</v>
      </c>
      <c r="G13" s="16">
        <v>3.31</v>
      </c>
      <c r="H13" s="13">
        <f>смета_2017[[#This Row],[тариф, руб]]*смета_2017[[#This Row],[величина]]</f>
        <v>69696.088200000042</v>
      </c>
      <c r="I13" s="13">
        <f>смета_2017[[#This Row],[сумма начисления за месяц, руб.]]*12</f>
        <v>836353.05840000045</v>
      </c>
      <c r="J13" s="15">
        <v>69601.105977011495</v>
      </c>
      <c r="K13" s="17">
        <f>смета_2017[[#This Row],[в месяц, руб]]*12</f>
        <v>835213.27172413794</v>
      </c>
    </row>
    <row r="14" spans="2:11" x14ac:dyDescent="0.2">
      <c r="B14" s="11" t="s">
        <v>24</v>
      </c>
      <c r="C14" s="12" t="s">
        <v>18</v>
      </c>
      <c r="D14" s="13">
        <v>21056.220000000012</v>
      </c>
      <c r="E14" s="14">
        <v>3.99</v>
      </c>
      <c r="F14" s="15">
        <f>смета_2017[[#This Row],[тариф, руб ]]*смета_2017[[#This Row],[величина]]</f>
        <v>84014.317800000048</v>
      </c>
      <c r="G14" s="16">
        <v>3.06</v>
      </c>
      <c r="H14" s="13">
        <f>смета_2017[[#This Row],[тариф, руб]]*смета_2017[[#This Row],[величина]]</f>
        <v>64432.033200000042</v>
      </c>
      <c r="I14" s="13">
        <f>смета_2017[[#This Row],[сумма начисления за месяц, руб.]]*12</f>
        <v>773184.39840000053</v>
      </c>
      <c r="J14" s="15">
        <v>64330.197800000009</v>
      </c>
      <c r="K14" s="17">
        <v>1407220</v>
      </c>
    </row>
    <row r="15" spans="2:11" x14ac:dyDescent="0.2">
      <c r="B15" s="11" t="s">
        <v>25</v>
      </c>
      <c r="C15" s="12" t="s">
        <v>26</v>
      </c>
      <c r="D15" s="13">
        <v>380.99999999999994</v>
      </c>
      <c r="E15" s="14">
        <v>10</v>
      </c>
      <c r="F15" s="15">
        <f>смета_2017[[#This Row],[тариф, руб ]]*смета_2017[[#This Row],[величина]]</f>
        <v>3809.9999999999995</v>
      </c>
      <c r="G15" s="16">
        <v>7.37</v>
      </c>
      <c r="H15" s="13">
        <f>смета_2017[[#This Row],[тариф, руб]]*смета_2017[[#This Row],[величина]]</f>
        <v>2807.97</v>
      </c>
      <c r="I15" s="13">
        <f>смета_2017[[#This Row],[сумма начисления за месяц, руб.]]*12</f>
        <v>33695.64</v>
      </c>
      <c r="J15" s="15">
        <v>2805</v>
      </c>
      <c r="K15" s="17">
        <f>смета_2017[[#This Row],[в месяц, руб]]*12</f>
        <v>33660</v>
      </c>
    </row>
    <row r="16" spans="2:11" x14ac:dyDescent="0.2">
      <c r="B16" s="11" t="s">
        <v>27</v>
      </c>
      <c r="C16" s="12" t="s">
        <v>18</v>
      </c>
      <c r="D16" s="13">
        <v>21056.220000000012</v>
      </c>
      <c r="E16" s="14">
        <v>0.36</v>
      </c>
      <c r="F16" s="15">
        <f>смета_2017[[#This Row],[тариф, руб ]]*смета_2017[[#This Row],[величина]]</f>
        <v>7580.2392000000036</v>
      </c>
      <c r="G16" s="16">
        <v>0.28000000000000003</v>
      </c>
      <c r="H16" s="13">
        <f>смета_2017[[#This Row],[тариф, руб]]*смета_2017[[#This Row],[величина]]</f>
        <v>5895.7416000000039</v>
      </c>
      <c r="I16" s="13">
        <f>смета_2017[[#This Row],[сумма начисления за месяц, руб.]]*12</f>
        <v>70748.899200000043</v>
      </c>
      <c r="J16" s="15">
        <v>5784.6933333333336</v>
      </c>
      <c r="K16" s="17">
        <f>смета_2017[[#This Row],[в месяц, руб]]*12</f>
        <v>69416.320000000007</v>
      </c>
    </row>
    <row r="17" spans="2:11" x14ac:dyDescent="0.2">
      <c r="B17" s="11" t="s">
        <v>28</v>
      </c>
      <c r="C17" s="12" t="s">
        <v>18</v>
      </c>
      <c r="D17" s="13">
        <v>21056.220000000012</v>
      </c>
      <c r="E17" s="14">
        <v>0.9</v>
      </c>
      <c r="F17" s="15">
        <f>смета_2017[[#This Row],[тариф, руб ]]*смета_2017[[#This Row],[величина]]</f>
        <v>18950.598000000013</v>
      </c>
      <c r="G17" s="16">
        <v>0.69</v>
      </c>
      <c r="H17" s="13">
        <f>смета_2017[[#This Row],[тариф, руб]]*смета_2017[[#This Row],[величина]]</f>
        <v>14528.791800000006</v>
      </c>
      <c r="I17" s="13">
        <f>смета_2017[[#This Row],[сумма начисления за месяц, руб.]]*12</f>
        <v>174345.50160000008</v>
      </c>
      <c r="J17" s="15">
        <v>14323.51</v>
      </c>
      <c r="K17" s="17">
        <f>смета_2017[[#This Row],[в месяц, руб]]*12</f>
        <v>171882.12</v>
      </c>
    </row>
    <row r="18" spans="2:11" x14ac:dyDescent="0.2">
      <c r="B18" s="11" t="s">
        <v>29</v>
      </c>
      <c r="C18" s="12" t="s">
        <v>30</v>
      </c>
      <c r="D18" s="13">
        <v>338.99999999999994</v>
      </c>
      <c r="E18" s="14">
        <v>30</v>
      </c>
      <c r="F18" s="15">
        <f>смета_2017[[#This Row],[тариф, руб ]]*смета_2017[[#This Row],[величина]]</f>
        <v>10169.999999999998</v>
      </c>
      <c r="G18" s="16">
        <v>30</v>
      </c>
      <c r="H18" s="13">
        <f>смета_2017[[#This Row],[тариф, руб]]*смета_2017[[#This Row],[величина]]</f>
        <v>10169.999999999998</v>
      </c>
      <c r="I18" s="13">
        <f>смета_2017[[#This Row],[сумма начисления за месяц, руб.]]*12</f>
        <v>122039.99999999997</v>
      </c>
      <c r="J18" s="15">
        <v>10170</v>
      </c>
      <c r="K18" s="17">
        <f>смета_2017[[#This Row],[в месяц, руб]]*12</f>
        <v>122040</v>
      </c>
    </row>
    <row r="19" spans="2:11" x14ac:dyDescent="0.2">
      <c r="B19" s="11" t="s">
        <v>31</v>
      </c>
      <c r="C19" s="12" t="s">
        <v>18</v>
      </c>
      <c r="D19" s="13">
        <v>21056.220000000012</v>
      </c>
      <c r="E19" s="14">
        <v>0.54</v>
      </c>
      <c r="F19" s="15">
        <f>смета_2017[[#This Row],[тариф, руб ]]*смета_2017[[#This Row],[величина]]</f>
        <v>11370.358800000007</v>
      </c>
      <c r="G19" s="16">
        <v>0.55000000000000004</v>
      </c>
      <c r="H19" s="13">
        <f>смета_2017[[#This Row],[тариф, руб]]*смета_2017[[#This Row],[величина]]</f>
        <v>11580.921000000008</v>
      </c>
      <c r="I19" s="13">
        <f>смета_2017[[#This Row],[сумма начисления за месяц, руб.]]*12</f>
        <v>138971.05200000008</v>
      </c>
      <c r="J19" s="15">
        <v>11370.36</v>
      </c>
      <c r="K19" s="17">
        <f>смета_2017[[#This Row],[в месяц, руб]]*12</f>
        <v>136444.32</v>
      </c>
    </row>
    <row r="20" spans="2:11" x14ac:dyDescent="0.2">
      <c r="B20" s="11" t="s">
        <v>32</v>
      </c>
      <c r="C20" s="12" t="s">
        <v>18</v>
      </c>
      <c r="D20" s="13">
        <v>21056.220000000012</v>
      </c>
      <c r="E20" s="14">
        <v>2.19</v>
      </c>
      <c r="F20" s="15">
        <f>смета_2017[[#This Row],[тариф, руб ]]*смета_2017[[#This Row],[величина]]</f>
        <v>46113.121800000023</v>
      </c>
      <c r="G20" s="16">
        <v>2.25</v>
      </c>
      <c r="H20" s="13">
        <f>смета_2017[[#This Row],[тариф, руб]]*смета_2017[[#This Row],[величина]]</f>
        <v>47376.495000000024</v>
      </c>
      <c r="I20" s="13">
        <f>смета_2017[[#This Row],[сумма начисления за месяц, руб.]]*12</f>
        <v>568517.94000000029</v>
      </c>
      <c r="J20" s="15">
        <v>47295.29</v>
      </c>
      <c r="K20" s="17">
        <f>смета_2017[[#This Row],[в месяц, руб]]*12</f>
        <v>567543.48</v>
      </c>
    </row>
    <row r="21" spans="2:11" x14ac:dyDescent="0.2">
      <c r="B21" s="11" t="s">
        <v>33</v>
      </c>
      <c r="C21" s="12" t="s">
        <v>30</v>
      </c>
      <c r="D21" s="13">
        <v>339</v>
      </c>
      <c r="E21" s="15"/>
      <c r="F21" s="15">
        <f>смета_2017[[#This Row],[тариф, руб ]]*смета_2017[[#This Row],[величина]]</f>
        <v>0</v>
      </c>
      <c r="G21" s="18">
        <v>350</v>
      </c>
      <c r="H21" s="13">
        <f>смета_2017[[#This Row],[тариф, руб]]*смета_2017[[#This Row],[величина]]</f>
        <v>118650</v>
      </c>
      <c r="I21" s="13">
        <f>смета_2017[[#This Row],[сумма начисления за месяц, руб.]]*12</f>
        <v>1423800</v>
      </c>
      <c r="J21" s="15">
        <v>118650</v>
      </c>
      <c r="K21" s="17">
        <f>смета_2017[[#This Row],[в месяц, руб]]*12</f>
        <v>1423800</v>
      </c>
    </row>
    <row r="22" spans="2:11" x14ac:dyDescent="0.2">
      <c r="B22" s="19"/>
      <c r="C22" s="20"/>
      <c r="D22" s="21"/>
      <c r="E22" s="21"/>
      <c r="F22" s="21">
        <f>SUBTOTAL(109,смета_2017[сумма начисления за месяц, руб. ])</f>
        <v>553165.43700000038</v>
      </c>
      <c r="G22" s="22"/>
      <c r="H22" s="22">
        <f>SUBTOTAL(109,смета_2017[сумма начисления за месяц, руб.])</f>
        <v>673322.33160000038</v>
      </c>
      <c r="I22" s="23">
        <f>SUBTOTAL(109,смета_2017[сумма начисления за год, руб.])</f>
        <v>8079867.9792000027</v>
      </c>
      <c r="J22" s="24">
        <f>SUBTOTAL(109,смета_2017[в месяц, руб])</f>
        <v>671815.43377701147</v>
      </c>
      <c r="K22" s="24">
        <f>SUBTOTAL(109,смета_2017[за год, руб])</f>
        <v>8697042.8317241389</v>
      </c>
    </row>
    <row r="24" spans="2:11" x14ac:dyDescent="0.2">
      <c r="F24" s="6" t="s">
        <v>34</v>
      </c>
      <c r="G24" s="7"/>
      <c r="H24" s="25">
        <f>смета_2017[[#Totals],[сумма начисления за месяц, руб.]]-H21</f>
        <v>554672.33160000038</v>
      </c>
    </row>
  </sheetData>
  <mergeCells count="8">
    <mergeCell ref="F24:G24"/>
    <mergeCell ref="B2:K2"/>
    <mergeCell ref="B3:K3"/>
    <mergeCell ref="B4:K4"/>
    <mergeCell ref="C6:D6"/>
    <mergeCell ref="E6:F6"/>
    <mergeCell ref="G6:I6"/>
    <mergeCell ref="J6:K6"/>
  </mergeCells>
  <pageMargins left="0.25" right="0.25" top="0.75" bottom="0.75" header="0.3" footer="0.3"/>
  <pageSetup paperSize="9" scale="94" fitToHeight="0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Смета 2017 прил 4</vt:lpstr>
      <vt:lpstr>'Смета 2017 прил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Зернов</dc:creator>
  <cp:lastModifiedBy>Максим Зернов</cp:lastModifiedBy>
  <cp:lastPrinted>2017-04-24T07:27:58Z</cp:lastPrinted>
  <dcterms:created xsi:type="dcterms:W3CDTF">2017-04-24T07:26:40Z</dcterms:created>
  <dcterms:modified xsi:type="dcterms:W3CDTF">2017-04-24T07:29:58Z</dcterms:modified>
</cp:coreProperties>
</file>